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725" windowHeight="17820" activeTab="1"/>
  </bookViews>
  <sheets>
    <sheet name="汇总表" sheetId="1" r:id="rId1"/>
    <sheet name="报价清单" sheetId="2" r:id="rId2"/>
  </sheets>
  <definedNames>
    <definedName name="_xlnm.Print_Titles" localSheetId="1">'报价清单'!$1:$2</definedName>
    <definedName name="_xlnm._FilterDatabase" localSheetId="1" hidden="1">'报价清单'!$A$2:$F$29</definedName>
  </definedNames>
  <calcPr fullCalcOnLoad="1"/>
</workbook>
</file>

<file path=xl/sharedStrings.xml><?xml version="1.0" encoding="utf-8"?>
<sst xmlns="http://schemas.openxmlformats.org/spreadsheetml/2006/main" count="165" uniqueCount="76">
  <si>
    <t>南昌南管理中心东乡养护所2023年梨东改扩建路段贵重苗木移栽工程报价汇总表</t>
  </si>
  <si>
    <t>序号</t>
  </si>
  <si>
    <t>项目</t>
  </si>
  <si>
    <t>金额</t>
  </si>
  <si>
    <t>单项工程小计</t>
  </si>
  <si>
    <t>安全生产费</t>
  </si>
  <si>
    <t>不可预见费</t>
  </si>
  <si>
    <t>合计</t>
  </si>
  <si>
    <t>梨东改扩建路段苗木移栽工程报价清单</t>
  </si>
  <si>
    <t>桩号</t>
  </si>
  <si>
    <t>位置</t>
  </si>
  <si>
    <t>名称</t>
  </si>
  <si>
    <t>规格</t>
  </si>
  <si>
    <t>单位</t>
  </si>
  <si>
    <t>拟移植地点</t>
  </si>
  <si>
    <t>拟移植里程（约公里）</t>
  </si>
  <si>
    <t>数量</t>
  </si>
  <si>
    <t>响应单价限价（元）</t>
  </si>
  <si>
    <t>响应合价限价（元）</t>
  </si>
  <si>
    <t>响应单价（元）</t>
  </si>
  <si>
    <t>响应合价（元）</t>
  </si>
  <si>
    <t>备注</t>
  </si>
  <si>
    <t>K458+200-K459+050</t>
  </si>
  <si>
    <t>右外</t>
  </si>
  <si>
    <t>紫玉兰</t>
  </si>
  <si>
    <t>高度450，冠幅300</t>
  </si>
  <si>
    <t>株</t>
  </si>
  <si>
    <t>罗湖养护站院区</t>
  </si>
  <si>
    <t>日本晚樱</t>
  </si>
  <si>
    <t>地径≥10，高度H300-350，冠幅250-300</t>
  </si>
  <si>
    <t>沪昆梨温段进贤互通（双幅）</t>
  </si>
  <si>
    <t>桂花树</t>
  </si>
  <si>
    <t>地径≥15，高度H400-450，冠幅300-350</t>
  </si>
  <si>
    <t>K458+300-K459+000</t>
  </si>
  <si>
    <t>红继木桩</t>
  </si>
  <si>
    <t>地径≥20 ，高度H≥300，冠幅≥250</t>
  </si>
  <si>
    <t>东乡养护所院区</t>
  </si>
  <si>
    <t>K458+300-K458+304</t>
  </si>
  <si>
    <t>罗汉松</t>
  </si>
  <si>
    <t>高度160，冠幅130</t>
  </si>
  <si>
    <t>K460+250-K460+400</t>
  </si>
  <si>
    <t>K458+660-459+040</t>
  </si>
  <si>
    <t>左外</t>
  </si>
  <si>
    <t>玉山互通（K476）</t>
  </si>
  <si>
    <t>A区</t>
  </si>
  <si>
    <t>东昌段东乡枢纽</t>
  </si>
  <si>
    <t>B区</t>
  </si>
  <si>
    <t>C区</t>
  </si>
  <si>
    <t>K486+900-K487+100</t>
  </si>
  <si>
    <t>K486+900-K487+200</t>
  </si>
  <si>
    <t>杨梅岭互通（K549）</t>
  </si>
  <si>
    <t>东昌段K71+400-430双幅</t>
  </si>
  <si>
    <t>D区</t>
  </si>
  <si>
    <t>鹰潭东互通(K607）</t>
  </si>
  <si>
    <t>红叶石楠树</t>
  </si>
  <si>
    <t>高4.2m、蓬径2.8m</t>
  </si>
  <si>
    <t>东昌段K52+200-K52+500（左）</t>
  </si>
  <si>
    <t>高2.8m、蓬径2.4m</t>
  </si>
  <si>
    <t>红花檵木树</t>
  </si>
  <si>
    <t>高3.2m、蓬径2.8m</t>
  </si>
  <si>
    <t>高4.5m、蓬径2.9m</t>
  </si>
  <si>
    <t>东昌段K51+600-K51+800（左）</t>
  </si>
  <si>
    <t>东乡互通（K659）</t>
  </si>
  <si>
    <t>东京樱花</t>
  </si>
  <si>
    <t>H-7.0、P-4.0、Φ-0.10</t>
  </si>
  <si>
    <t>东乡互通（K660）</t>
  </si>
  <si>
    <t>云南覃树</t>
  </si>
  <si>
    <t>H-5.0、P-2.5、Φ-0.08</t>
  </si>
  <si>
    <t>东昌段K49+700-K49+900（左）</t>
  </si>
  <si>
    <t>东乡互通（K662）</t>
  </si>
  <si>
    <t>B区外（分小块）</t>
  </si>
  <si>
    <t>H-6.5、P-3.8、Φ-0.10</t>
  </si>
  <si>
    <t>东乡互通（K663）</t>
  </si>
  <si>
    <t>小计</t>
  </si>
  <si>
    <t>安全措施费（2.5%）</t>
  </si>
  <si>
    <t>不可预见费（5%）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</si>
</sst>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55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sz val="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6"/>
      <name val="Calibri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176" fontId="48" fillId="0" borderId="9" xfId="58" applyNumberFormat="1" applyFont="1" applyFill="1" applyBorder="1" applyAlignment="1">
      <alignment horizontal="center" vertical="center" shrinkToFit="1"/>
      <protection/>
    </xf>
    <xf numFmtId="0" fontId="54" fillId="0" borderId="9" xfId="0" applyFont="1" applyFill="1" applyBorder="1" applyAlignment="1">
      <alignment vertical="center"/>
    </xf>
    <xf numFmtId="0" fontId="48" fillId="0" borderId="9" xfId="58" applyFont="1" applyFill="1" applyBorder="1" applyAlignment="1">
      <alignment horizontal="center" vertical="center" shrinkToFit="1"/>
      <protection/>
    </xf>
    <xf numFmtId="0" fontId="50" fillId="0" borderId="9" xfId="0" applyFont="1" applyFill="1" applyBorder="1" applyAlignment="1">
      <alignment vertical="center"/>
    </xf>
    <xf numFmtId="176" fontId="48" fillId="33" borderId="9" xfId="58" applyNumberFormat="1" applyFont="1" applyFill="1" applyBorder="1" applyAlignment="1">
      <alignment horizontal="center" vertical="center" shrinkToFit="1"/>
      <protection/>
    </xf>
    <xf numFmtId="0" fontId="54" fillId="33" borderId="9" xfId="0" applyFont="1" applyFill="1" applyBorder="1" applyAlignment="1">
      <alignment vertical="center"/>
    </xf>
    <xf numFmtId="176" fontId="53" fillId="0" borderId="9" xfId="0" applyNumberFormat="1" applyFont="1" applyFill="1" applyBorder="1" applyAlignment="1">
      <alignment horizontal="center" vertical="center" wrapText="1"/>
    </xf>
    <xf numFmtId="177" fontId="53" fillId="0" borderId="9" xfId="0" applyNumberFormat="1" applyFont="1" applyFill="1" applyBorder="1" applyAlignment="1">
      <alignment horizontal="center" vertical="center" wrapText="1"/>
    </xf>
    <xf numFmtId="177" fontId="5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176" fontId="0" fillId="0" borderId="19" xfId="0" applyNumberForma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176" fontId="0" fillId="0" borderId="22" xfId="0" applyNumberForma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M16" sqref="M16"/>
    </sheetView>
  </sheetViews>
  <sheetFormatPr defaultColWidth="9.00390625" defaultRowHeight="14.25"/>
  <cols>
    <col min="1" max="1" width="16.25390625" style="34" customWidth="1"/>
    <col min="2" max="2" width="20.125" style="34" customWidth="1"/>
    <col min="3" max="3" width="23.75390625" style="34" customWidth="1"/>
  </cols>
  <sheetData>
    <row r="1" spans="1:3" ht="48" customHeight="1">
      <c r="A1" s="35" t="s">
        <v>0</v>
      </c>
      <c r="B1" s="35"/>
      <c r="C1" s="35"/>
    </row>
    <row r="2" spans="1:3" ht="14.25">
      <c r="A2" s="35"/>
      <c r="B2" s="35"/>
      <c r="C2" s="35"/>
    </row>
    <row r="3" spans="1:3" ht="30" customHeight="1">
      <c r="A3" s="35"/>
      <c r="B3" s="35"/>
      <c r="C3" s="35"/>
    </row>
    <row r="4" spans="1:3" ht="39" customHeight="1">
      <c r="A4" s="36" t="s">
        <v>1</v>
      </c>
      <c r="B4" s="37" t="s">
        <v>2</v>
      </c>
      <c r="C4" s="38" t="s">
        <v>3</v>
      </c>
    </row>
    <row r="5" spans="1:3" ht="40.5" customHeight="1">
      <c r="A5" s="39">
        <v>1</v>
      </c>
      <c r="B5" s="40" t="s">
        <v>4</v>
      </c>
      <c r="C5" s="41">
        <f>'报价清单'!M26</f>
        <v>371660.85946573754</v>
      </c>
    </row>
    <row r="6" spans="1:3" ht="40.5" customHeight="1">
      <c r="A6" s="39">
        <v>2</v>
      </c>
      <c r="B6" s="40" t="s">
        <v>5</v>
      </c>
      <c r="C6" s="41">
        <f>'报价清单'!M27</f>
        <v>9291.521486643438</v>
      </c>
    </row>
    <row r="7" spans="1:3" ht="40.5" customHeight="1">
      <c r="A7" s="39">
        <v>3</v>
      </c>
      <c r="B7" s="40" t="s">
        <v>6</v>
      </c>
      <c r="C7" s="41">
        <f>'报价清单'!M28</f>
        <v>19818.86</v>
      </c>
    </row>
    <row r="8" spans="1:3" ht="40.5" customHeight="1">
      <c r="A8" s="42" t="s">
        <v>7</v>
      </c>
      <c r="B8" s="43"/>
      <c r="C8" s="44">
        <v>400000</v>
      </c>
    </row>
  </sheetData>
  <sheetProtection password="84C2" sheet="1" objects="1"/>
  <protectedRanges>
    <protectedRange password="CF7A" sqref="C8" name="区域1"/>
  </protectedRanges>
  <mergeCells count="2">
    <mergeCell ref="A8:B8"/>
    <mergeCell ref="A1:C3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SheetLayoutView="100" workbookViewId="0" topLeftCell="A1">
      <selection activeCell="M43" sqref="M43"/>
    </sheetView>
  </sheetViews>
  <sheetFormatPr defaultColWidth="8.75390625" defaultRowHeight="14.25"/>
  <cols>
    <col min="1" max="1" width="4.625" style="5" customWidth="1"/>
    <col min="2" max="2" width="17.00390625" style="5" customWidth="1"/>
    <col min="3" max="3" width="6.25390625" style="5" customWidth="1"/>
    <col min="4" max="4" width="10.25390625" style="5" customWidth="1"/>
    <col min="5" max="5" width="30.75390625" style="5" customWidth="1"/>
    <col min="6" max="6" width="4.25390625" style="5" customWidth="1"/>
    <col min="7" max="7" width="23.75390625" style="5" customWidth="1"/>
    <col min="8" max="8" width="10.00390625" style="6" customWidth="1"/>
    <col min="9" max="9" width="8.25390625" style="7" customWidth="1"/>
    <col min="10" max="10" width="10.75390625" style="7" customWidth="1"/>
    <col min="11" max="13" width="11.875" style="6" customWidth="1"/>
    <col min="14" max="14" width="5.75390625" style="5" customWidth="1"/>
    <col min="15" max="15" width="20.125" style="5" customWidth="1"/>
    <col min="16" max="16" width="9.00390625" style="5" hidden="1" customWidth="1"/>
    <col min="17" max="29" width="9.00390625" style="5" bestFit="1" customWidth="1"/>
    <col min="30" max="16384" width="8.75390625" style="5" customWidth="1"/>
  </cols>
  <sheetData>
    <row r="1" spans="1:14" ht="25.5" customHeight="1">
      <c r="A1" s="8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24.75" customHeight="1">
      <c r="A2" s="9" t="s">
        <v>1</v>
      </c>
      <c r="B2" s="9" t="s">
        <v>9</v>
      </c>
      <c r="C2" s="9" t="s">
        <v>10</v>
      </c>
      <c r="D2" s="9" t="s">
        <v>11</v>
      </c>
      <c r="E2" s="9" t="s">
        <v>12</v>
      </c>
      <c r="F2" s="9" t="s">
        <v>13</v>
      </c>
      <c r="G2" s="10" t="s">
        <v>14</v>
      </c>
      <c r="H2" s="10" t="s">
        <v>15</v>
      </c>
      <c r="I2" s="9" t="s">
        <v>16</v>
      </c>
      <c r="J2" s="10" t="s">
        <v>17</v>
      </c>
      <c r="K2" s="10" t="s">
        <v>18</v>
      </c>
      <c r="L2" s="10" t="s">
        <v>19</v>
      </c>
      <c r="M2" s="10" t="s">
        <v>20</v>
      </c>
      <c r="N2" s="10" t="s">
        <v>21</v>
      </c>
    </row>
    <row r="3" spans="1:16" s="1" customFormat="1" ht="18" customHeight="1">
      <c r="A3" s="11">
        <v>1</v>
      </c>
      <c r="B3" s="11" t="s">
        <v>22</v>
      </c>
      <c r="C3" s="11" t="s">
        <v>23</v>
      </c>
      <c r="D3" s="11" t="s">
        <v>24</v>
      </c>
      <c r="E3" s="11" t="s">
        <v>25</v>
      </c>
      <c r="F3" s="11" t="s">
        <v>26</v>
      </c>
      <c r="G3" s="10" t="s">
        <v>27</v>
      </c>
      <c r="H3" s="10">
        <v>236</v>
      </c>
      <c r="I3" s="11">
        <v>33</v>
      </c>
      <c r="J3" s="25">
        <v>594.58</v>
      </c>
      <c r="K3" s="25">
        <f aca="true" t="shared" si="0" ref="K3:K25">ROUND(J3*I3,2)</f>
        <v>19621.14</v>
      </c>
      <c r="L3" s="25">
        <f>M3/I3</f>
        <v>571.4421500033403</v>
      </c>
      <c r="M3" s="25">
        <f>K3*M26/K26</f>
        <v>18857.59095011023</v>
      </c>
      <c r="N3" s="26"/>
      <c r="P3" s="27">
        <v>600</v>
      </c>
    </row>
    <row r="4" spans="1:16" s="1" customFormat="1" ht="18" customHeight="1">
      <c r="A4" s="11">
        <v>2</v>
      </c>
      <c r="B4" s="11" t="s">
        <v>22</v>
      </c>
      <c r="C4" s="11" t="s">
        <v>23</v>
      </c>
      <c r="D4" s="11" t="s">
        <v>28</v>
      </c>
      <c r="E4" s="11" t="s">
        <v>29</v>
      </c>
      <c r="F4" s="11" t="s">
        <v>26</v>
      </c>
      <c r="G4" s="12" t="s">
        <v>30</v>
      </c>
      <c r="H4" s="10">
        <v>228</v>
      </c>
      <c r="I4" s="11">
        <v>31</v>
      </c>
      <c r="J4" s="25">
        <v>644.19</v>
      </c>
      <c r="K4" s="25">
        <f t="shared" si="0"/>
        <v>19969.89</v>
      </c>
      <c r="L4" s="25">
        <f aca="true" t="shared" si="1" ref="L4:L25">M4/I4</f>
        <v>619.1215961025459</v>
      </c>
      <c r="M4" s="25">
        <f>K4*M26/K26</f>
        <v>19192.769479178925</v>
      </c>
      <c r="N4" s="26"/>
      <c r="P4" s="27">
        <v>650</v>
      </c>
    </row>
    <row r="5" spans="1:16" s="1" customFormat="1" ht="18" customHeight="1">
      <c r="A5" s="11">
        <v>3</v>
      </c>
      <c r="B5" s="11" t="s">
        <v>22</v>
      </c>
      <c r="C5" s="11" t="s">
        <v>23</v>
      </c>
      <c r="D5" s="11" t="s">
        <v>31</v>
      </c>
      <c r="E5" s="11" t="s">
        <v>32</v>
      </c>
      <c r="F5" s="11" t="s">
        <v>26</v>
      </c>
      <c r="G5" s="12" t="s">
        <v>30</v>
      </c>
      <c r="H5" s="10">
        <v>228</v>
      </c>
      <c r="I5" s="11">
        <v>20</v>
      </c>
      <c r="J5" s="25">
        <v>850.5</v>
      </c>
      <c r="K5" s="25">
        <f t="shared" si="0"/>
        <v>17010</v>
      </c>
      <c r="L5" s="25">
        <f t="shared" si="1"/>
        <v>817.403122503012</v>
      </c>
      <c r="M5" s="25">
        <f>K5*M26/K26</f>
        <v>16348.06245006024</v>
      </c>
      <c r="N5" s="26"/>
      <c r="P5" s="27">
        <v>865</v>
      </c>
    </row>
    <row r="6" spans="1:16" s="1" customFormat="1" ht="18" customHeight="1">
      <c r="A6" s="11">
        <v>4</v>
      </c>
      <c r="B6" s="11" t="s">
        <v>33</v>
      </c>
      <c r="C6" s="11" t="s">
        <v>23</v>
      </c>
      <c r="D6" s="11" t="s">
        <v>34</v>
      </c>
      <c r="E6" s="11" t="s">
        <v>35</v>
      </c>
      <c r="F6" s="11" t="s">
        <v>26</v>
      </c>
      <c r="G6" s="12" t="s">
        <v>36</v>
      </c>
      <c r="H6" s="10">
        <v>198</v>
      </c>
      <c r="I6" s="11">
        <v>3</v>
      </c>
      <c r="J6" s="25">
        <v>1491.33</v>
      </c>
      <c r="K6" s="25">
        <f t="shared" si="0"/>
        <v>4473.99</v>
      </c>
      <c r="L6" s="25">
        <f t="shared" si="1"/>
        <v>1433.2954717018422</v>
      </c>
      <c r="M6" s="25">
        <f>K6*M26/K26</f>
        <v>4299.886415105527</v>
      </c>
      <c r="N6" s="26"/>
      <c r="P6" s="27">
        <v>1500</v>
      </c>
    </row>
    <row r="7" spans="1:16" s="1" customFormat="1" ht="18" customHeight="1">
      <c r="A7" s="11">
        <v>5</v>
      </c>
      <c r="B7" s="11" t="s">
        <v>37</v>
      </c>
      <c r="C7" s="11" t="s">
        <v>23</v>
      </c>
      <c r="D7" s="11" t="s">
        <v>38</v>
      </c>
      <c r="E7" s="11" t="s">
        <v>39</v>
      </c>
      <c r="F7" s="11" t="s">
        <v>26</v>
      </c>
      <c r="G7" s="12" t="s">
        <v>36</v>
      </c>
      <c r="H7" s="10">
        <v>198</v>
      </c>
      <c r="I7" s="11">
        <v>1</v>
      </c>
      <c r="J7" s="25">
        <v>1139</v>
      </c>
      <c r="K7" s="25">
        <f t="shared" si="0"/>
        <v>1139</v>
      </c>
      <c r="L7" s="25">
        <f t="shared" si="1"/>
        <v>1094.676256944069</v>
      </c>
      <c r="M7" s="25">
        <f>K7*M26/K26</f>
        <v>1094.676256944069</v>
      </c>
      <c r="N7" s="26"/>
      <c r="P7" s="27">
        <v>1178</v>
      </c>
    </row>
    <row r="8" spans="1:16" s="1" customFormat="1" ht="18" customHeight="1">
      <c r="A8" s="11">
        <v>6</v>
      </c>
      <c r="B8" s="11" t="s">
        <v>40</v>
      </c>
      <c r="C8" s="11" t="s">
        <v>23</v>
      </c>
      <c r="D8" s="11" t="s">
        <v>31</v>
      </c>
      <c r="E8" s="11" t="s">
        <v>32</v>
      </c>
      <c r="F8" s="11" t="s">
        <v>26</v>
      </c>
      <c r="G8" s="10" t="s">
        <v>27</v>
      </c>
      <c r="H8" s="10">
        <v>234</v>
      </c>
      <c r="I8" s="11">
        <v>40</v>
      </c>
      <c r="J8" s="25">
        <v>850.5</v>
      </c>
      <c r="K8" s="25">
        <f t="shared" si="0"/>
        <v>34020</v>
      </c>
      <c r="L8" s="25">
        <f t="shared" si="1"/>
        <v>817.403122503012</v>
      </c>
      <c r="M8" s="25">
        <f>K8*M26/K26</f>
        <v>32696.12490012048</v>
      </c>
      <c r="N8" s="26"/>
      <c r="P8" s="27">
        <v>865</v>
      </c>
    </row>
    <row r="9" spans="1:16" s="1" customFormat="1" ht="18" customHeight="1">
      <c r="A9" s="11">
        <v>7</v>
      </c>
      <c r="B9" s="11" t="s">
        <v>41</v>
      </c>
      <c r="C9" s="11" t="s">
        <v>42</v>
      </c>
      <c r="D9" s="11" t="s">
        <v>31</v>
      </c>
      <c r="E9" s="11" t="s">
        <v>32</v>
      </c>
      <c r="F9" s="11" t="s">
        <v>26</v>
      </c>
      <c r="G9" s="10" t="s">
        <v>27</v>
      </c>
      <c r="H9" s="10">
        <v>236</v>
      </c>
      <c r="I9" s="11">
        <v>20</v>
      </c>
      <c r="J9" s="25">
        <v>850.5</v>
      </c>
      <c r="K9" s="25">
        <f t="shared" si="0"/>
        <v>17010</v>
      </c>
      <c r="L9" s="25">
        <f t="shared" si="1"/>
        <v>817.403122503012</v>
      </c>
      <c r="M9" s="25">
        <f>K9*M26/K26</f>
        <v>16348.06245006024</v>
      </c>
      <c r="N9" s="26"/>
      <c r="P9" s="27">
        <v>865</v>
      </c>
    </row>
    <row r="10" spans="1:16" s="1" customFormat="1" ht="18" customHeight="1">
      <c r="A10" s="11">
        <v>8</v>
      </c>
      <c r="B10" s="11" t="s">
        <v>43</v>
      </c>
      <c r="C10" s="11" t="s">
        <v>44</v>
      </c>
      <c r="D10" s="11" t="s">
        <v>31</v>
      </c>
      <c r="E10" s="11" t="s">
        <v>32</v>
      </c>
      <c r="F10" s="11" t="s">
        <v>26</v>
      </c>
      <c r="G10" s="10" t="s">
        <v>45</v>
      </c>
      <c r="H10" s="10">
        <v>182</v>
      </c>
      <c r="I10" s="11">
        <v>50</v>
      </c>
      <c r="J10" s="25">
        <v>850.5</v>
      </c>
      <c r="K10" s="25">
        <f t="shared" si="0"/>
        <v>42525</v>
      </c>
      <c r="L10" s="25">
        <f t="shared" si="1"/>
        <v>817.4031225030121</v>
      </c>
      <c r="M10" s="25">
        <f>K10*M26/K26</f>
        <v>40870.15612515061</v>
      </c>
      <c r="N10" s="26"/>
      <c r="P10" s="27">
        <v>865</v>
      </c>
    </row>
    <row r="11" spans="1:16" s="1" customFormat="1" ht="18" customHeight="1">
      <c r="A11" s="11">
        <v>9</v>
      </c>
      <c r="B11" s="11" t="s">
        <v>43</v>
      </c>
      <c r="C11" s="11" t="s">
        <v>46</v>
      </c>
      <c r="D11" s="11" t="s">
        <v>31</v>
      </c>
      <c r="E11" s="11" t="s">
        <v>32</v>
      </c>
      <c r="F11" s="11" t="s">
        <v>26</v>
      </c>
      <c r="G11" s="10" t="s">
        <v>45</v>
      </c>
      <c r="H11" s="10">
        <v>182</v>
      </c>
      <c r="I11" s="11">
        <v>80</v>
      </c>
      <c r="J11" s="25">
        <v>850.5</v>
      </c>
      <c r="K11" s="25">
        <f t="shared" si="0"/>
        <v>68040</v>
      </c>
      <c r="L11" s="25">
        <f t="shared" si="1"/>
        <v>817.403122503012</v>
      </c>
      <c r="M11" s="25">
        <f>K11*M26/K26</f>
        <v>65392.24980024096</v>
      </c>
      <c r="N11" s="26"/>
      <c r="P11" s="27">
        <v>865</v>
      </c>
    </row>
    <row r="12" spans="1:16" s="1" customFormat="1" ht="18" customHeight="1">
      <c r="A12" s="11">
        <v>10</v>
      </c>
      <c r="B12" s="11" t="s">
        <v>43</v>
      </c>
      <c r="C12" s="11" t="s">
        <v>47</v>
      </c>
      <c r="D12" s="11" t="s">
        <v>31</v>
      </c>
      <c r="E12" s="11" t="s">
        <v>32</v>
      </c>
      <c r="F12" s="11" t="s">
        <v>26</v>
      </c>
      <c r="G12" s="10" t="s">
        <v>45</v>
      </c>
      <c r="H12" s="10">
        <v>182</v>
      </c>
      <c r="I12" s="11">
        <v>11</v>
      </c>
      <c r="J12" s="25">
        <v>850.5</v>
      </c>
      <c r="K12" s="25">
        <f t="shared" si="0"/>
        <v>9355.5</v>
      </c>
      <c r="L12" s="25">
        <f t="shared" si="1"/>
        <v>817.4031225030121</v>
      </c>
      <c r="M12" s="25">
        <f>K12*M26/K26</f>
        <v>8991.434347533133</v>
      </c>
      <c r="N12" s="26"/>
      <c r="P12" s="27">
        <v>665</v>
      </c>
    </row>
    <row r="13" spans="1:16" s="1" customFormat="1" ht="18" customHeight="1">
      <c r="A13" s="11">
        <v>11</v>
      </c>
      <c r="B13" s="11" t="s">
        <v>48</v>
      </c>
      <c r="C13" s="11" t="s">
        <v>23</v>
      </c>
      <c r="D13" s="11" t="s">
        <v>31</v>
      </c>
      <c r="E13" s="11" t="s">
        <v>32</v>
      </c>
      <c r="F13" s="11" t="s">
        <v>26</v>
      </c>
      <c r="G13" s="10" t="s">
        <v>45</v>
      </c>
      <c r="H13" s="10">
        <v>171</v>
      </c>
      <c r="I13" s="11">
        <v>11</v>
      </c>
      <c r="J13" s="25">
        <v>850.5</v>
      </c>
      <c r="K13" s="25">
        <f t="shared" si="0"/>
        <v>9355.5</v>
      </c>
      <c r="L13" s="25">
        <f t="shared" si="1"/>
        <v>817.4031225030121</v>
      </c>
      <c r="M13" s="25">
        <f>K13*M26/K26</f>
        <v>8991.434347533133</v>
      </c>
      <c r="N13" s="26"/>
      <c r="P13" s="27">
        <v>765</v>
      </c>
    </row>
    <row r="14" spans="1:16" s="1" customFormat="1" ht="18" customHeight="1">
      <c r="A14" s="11">
        <v>12</v>
      </c>
      <c r="B14" s="11" t="s">
        <v>49</v>
      </c>
      <c r="C14" s="11" t="s">
        <v>42</v>
      </c>
      <c r="D14" s="11" t="s">
        <v>31</v>
      </c>
      <c r="E14" s="11" t="s">
        <v>32</v>
      </c>
      <c r="F14" s="11" t="s">
        <v>26</v>
      </c>
      <c r="G14" s="10" t="s">
        <v>45</v>
      </c>
      <c r="H14" s="10">
        <v>171</v>
      </c>
      <c r="I14" s="11">
        <v>22</v>
      </c>
      <c r="J14" s="25">
        <v>850.5</v>
      </c>
      <c r="K14" s="25">
        <f t="shared" si="0"/>
        <v>18711</v>
      </c>
      <c r="L14" s="25">
        <f t="shared" si="1"/>
        <v>817.4031225030121</v>
      </c>
      <c r="M14" s="25">
        <f>K14*M26/K26</f>
        <v>17982.868695066267</v>
      </c>
      <c r="N14" s="26"/>
      <c r="P14" s="27">
        <v>865</v>
      </c>
    </row>
    <row r="15" spans="1:16" s="2" customFormat="1" ht="18" customHeight="1">
      <c r="A15" s="11">
        <v>13</v>
      </c>
      <c r="B15" s="13" t="s">
        <v>50</v>
      </c>
      <c r="C15" s="13" t="s">
        <v>44</v>
      </c>
      <c r="D15" s="13" t="s">
        <v>31</v>
      </c>
      <c r="E15" s="11" t="s">
        <v>32</v>
      </c>
      <c r="F15" s="11" t="s">
        <v>26</v>
      </c>
      <c r="G15" s="10" t="s">
        <v>45</v>
      </c>
      <c r="H15" s="10">
        <v>109</v>
      </c>
      <c r="I15" s="13">
        <v>2</v>
      </c>
      <c r="J15" s="25">
        <v>850.5</v>
      </c>
      <c r="K15" s="25">
        <f t="shared" si="0"/>
        <v>1701</v>
      </c>
      <c r="L15" s="25">
        <f t="shared" si="1"/>
        <v>817.4031225030121</v>
      </c>
      <c r="M15" s="25">
        <f>K15*M26/K26</f>
        <v>1634.8062450060243</v>
      </c>
      <c r="N15" s="28"/>
      <c r="O15" s="1"/>
      <c r="P15" s="27">
        <v>865</v>
      </c>
    </row>
    <row r="16" spans="1:16" s="2" customFormat="1" ht="24" customHeight="1">
      <c r="A16" s="11">
        <v>14</v>
      </c>
      <c r="B16" s="13" t="s">
        <v>50</v>
      </c>
      <c r="C16" s="13" t="s">
        <v>46</v>
      </c>
      <c r="D16" s="13" t="s">
        <v>31</v>
      </c>
      <c r="E16" s="11" t="s">
        <v>32</v>
      </c>
      <c r="F16" s="11" t="s">
        <v>26</v>
      </c>
      <c r="G16" s="10" t="s">
        <v>51</v>
      </c>
      <c r="H16" s="10">
        <v>153</v>
      </c>
      <c r="I16" s="13">
        <v>5</v>
      </c>
      <c r="J16" s="25">
        <v>850.5</v>
      </c>
      <c r="K16" s="25">
        <f t="shared" si="0"/>
        <v>4252.5</v>
      </c>
      <c r="L16" s="25">
        <f t="shared" si="1"/>
        <v>817.403122503012</v>
      </c>
      <c r="M16" s="25">
        <f>K16*M26/K26</f>
        <v>4087.01561251506</v>
      </c>
      <c r="N16" s="28"/>
      <c r="O16" s="1"/>
      <c r="P16" s="27">
        <v>865</v>
      </c>
    </row>
    <row r="17" spans="1:16" s="2" customFormat="1" ht="18" customHeight="1">
      <c r="A17" s="11">
        <v>15</v>
      </c>
      <c r="B17" s="13" t="s">
        <v>50</v>
      </c>
      <c r="C17" s="13" t="s">
        <v>52</v>
      </c>
      <c r="D17" s="13" t="s">
        <v>31</v>
      </c>
      <c r="E17" s="11" t="s">
        <v>32</v>
      </c>
      <c r="F17" s="11" t="s">
        <v>26</v>
      </c>
      <c r="G17" s="12" t="s">
        <v>36</v>
      </c>
      <c r="H17" s="10">
        <v>107</v>
      </c>
      <c r="I17" s="13">
        <v>10</v>
      </c>
      <c r="J17" s="25">
        <v>850.5</v>
      </c>
      <c r="K17" s="25">
        <f t="shared" si="0"/>
        <v>8505</v>
      </c>
      <c r="L17" s="25">
        <f t="shared" si="1"/>
        <v>817.403122503012</v>
      </c>
      <c r="M17" s="25">
        <f>K17*M26/K26</f>
        <v>8174.03122503012</v>
      </c>
      <c r="N17" s="28"/>
      <c r="O17" s="1"/>
      <c r="P17" s="27">
        <v>865</v>
      </c>
    </row>
    <row r="18" spans="1:16" s="1" customFormat="1" ht="18" customHeight="1">
      <c r="A18" s="11">
        <v>16</v>
      </c>
      <c r="B18" s="11" t="s">
        <v>53</v>
      </c>
      <c r="C18" s="11" t="s">
        <v>44</v>
      </c>
      <c r="D18" s="11" t="s">
        <v>54</v>
      </c>
      <c r="E18" s="9" t="s">
        <v>55</v>
      </c>
      <c r="F18" s="11" t="s">
        <v>26</v>
      </c>
      <c r="G18" s="12" t="s">
        <v>56</v>
      </c>
      <c r="H18" s="10">
        <v>159</v>
      </c>
      <c r="I18" s="11">
        <v>11</v>
      </c>
      <c r="J18" s="25">
        <v>892</v>
      </c>
      <c r="K18" s="25">
        <f t="shared" si="0"/>
        <v>9812</v>
      </c>
      <c r="L18" s="25">
        <f t="shared" si="1"/>
        <v>857.2881661054518</v>
      </c>
      <c r="M18" s="25">
        <f>K18*M26/K26</f>
        <v>9430.169827159969</v>
      </c>
      <c r="N18" s="26"/>
      <c r="P18" s="9">
        <v>900</v>
      </c>
    </row>
    <row r="19" spans="1:16" s="3" customFormat="1" ht="18" customHeight="1">
      <c r="A19" s="14">
        <v>17</v>
      </c>
      <c r="B19" s="14" t="s">
        <v>53</v>
      </c>
      <c r="C19" s="14" t="s">
        <v>44</v>
      </c>
      <c r="D19" s="14" t="s">
        <v>31</v>
      </c>
      <c r="E19" s="15" t="s">
        <v>57</v>
      </c>
      <c r="F19" s="14" t="s">
        <v>26</v>
      </c>
      <c r="G19" s="16" t="s">
        <v>56</v>
      </c>
      <c r="H19" s="17">
        <v>159</v>
      </c>
      <c r="I19" s="14">
        <v>11</v>
      </c>
      <c r="J19" s="29">
        <v>317.09</v>
      </c>
      <c r="K19" s="29">
        <f t="shared" si="0"/>
        <v>3487.99</v>
      </c>
      <c r="L19" s="25">
        <f t="shared" si="1"/>
        <v>304.75056568427993</v>
      </c>
      <c r="M19" s="29">
        <f>K19*M26/K26</f>
        <v>3352.2562225270794</v>
      </c>
      <c r="N19" s="30"/>
      <c r="P19" s="15">
        <v>320</v>
      </c>
    </row>
    <row r="20" spans="1:16" s="1" customFormat="1" ht="18" customHeight="1">
      <c r="A20" s="11">
        <v>18</v>
      </c>
      <c r="B20" s="11" t="s">
        <v>53</v>
      </c>
      <c r="C20" s="11" t="s">
        <v>44</v>
      </c>
      <c r="D20" s="11" t="s">
        <v>58</v>
      </c>
      <c r="E20" s="9" t="s">
        <v>59</v>
      </c>
      <c r="F20" s="11" t="s">
        <v>26</v>
      </c>
      <c r="G20" s="12" t="s">
        <v>56</v>
      </c>
      <c r="H20" s="10">
        <v>159</v>
      </c>
      <c r="I20" s="11">
        <v>32</v>
      </c>
      <c r="J20" s="25">
        <v>693.72</v>
      </c>
      <c r="K20" s="25">
        <f t="shared" si="0"/>
        <v>22199.04</v>
      </c>
      <c r="L20" s="25">
        <f t="shared" si="1"/>
        <v>666.7241553707108</v>
      </c>
      <c r="M20" s="25">
        <f>K20*M26/K26</f>
        <v>21335.172971862747</v>
      </c>
      <c r="N20" s="26"/>
      <c r="P20" s="9">
        <v>700</v>
      </c>
    </row>
    <row r="21" spans="1:16" s="1" customFormat="1" ht="18" customHeight="1">
      <c r="A21" s="11">
        <v>19</v>
      </c>
      <c r="B21" s="11" t="s">
        <v>53</v>
      </c>
      <c r="C21" s="11" t="s">
        <v>47</v>
      </c>
      <c r="D21" s="11" t="s">
        <v>54</v>
      </c>
      <c r="E21" s="9" t="s">
        <v>60</v>
      </c>
      <c r="F21" s="11" t="s">
        <v>26</v>
      </c>
      <c r="G21" s="12" t="s">
        <v>61</v>
      </c>
      <c r="H21" s="10">
        <v>160</v>
      </c>
      <c r="I21" s="11">
        <v>4</v>
      </c>
      <c r="J21" s="25">
        <v>892</v>
      </c>
      <c r="K21" s="25">
        <f t="shared" si="0"/>
        <v>3568</v>
      </c>
      <c r="L21" s="25">
        <f t="shared" si="1"/>
        <v>857.2881661054518</v>
      </c>
      <c r="M21" s="25">
        <f>K21*M26/K26</f>
        <v>3429.152664421807</v>
      </c>
      <c r="N21" s="26"/>
      <c r="P21" s="9">
        <v>900</v>
      </c>
    </row>
    <row r="22" spans="1:16" s="1" customFormat="1" ht="18" customHeight="1">
      <c r="A22" s="11">
        <v>20</v>
      </c>
      <c r="B22" s="11" t="s">
        <v>62</v>
      </c>
      <c r="C22" s="11" t="s">
        <v>46</v>
      </c>
      <c r="D22" s="11" t="s">
        <v>63</v>
      </c>
      <c r="E22" s="10" t="s">
        <v>64</v>
      </c>
      <c r="F22" s="11" t="s">
        <v>26</v>
      </c>
      <c r="G22" s="12" t="s">
        <v>61</v>
      </c>
      <c r="H22" s="10">
        <v>110</v>
      </c>
      <c r="I22" s="11">
        <v>20</v>
      </c>
      <c r="J22" s="25">
        <v>1189.32</v>
      </c>
      <c r="K22" s="25">
        <f t="shared" si="0"/>
        <v>23786.4</v>
      </c>
      <c r="L22" s="25">
        <f t="shared" si="1"/>
        <v>1143.0380736687623</v>
      </c>
      <c r="M22" s="25">
        <f>K22*M26/K26</f>
        <v>22860.761473375245</v>
      </c>
      <c r="N22" s="26"/>
      <c r="P22" s="9">
        <v>1200</v>
      </c>
    </row>
    <row r="23" spans="1:16" s="1" customFormat="1" ht="18" customHeight="1">
      <c r="A23" s="11">
        <v>21</v>
      </c>
      <c r="B23" s="11" t="s">
        <v>65</v>
      </c>
      <c r="C23" s="11" t="s">
        <v>46</v>
      </c>
      <c r="D23" s="11" t="s">
        <v>66</v>
      </c>
      <c r="E23" s="10" t="s">
        <v>67</v>
      </c>
      <c r="F23" s="11" t="s">
        <v>26</v>
      </c>
      <c r="G23" s="12" t="s">
        <v>68</v>
      </c>
      <c r="H23" s="10">
        <v>113</v>
      </c>
      <c r="I23" s="11">
        <v>19</v>
      </c>
      <c r="J23" s="25">
        <v>1288.4</v>
      </c>
      <c r="K23" s="25">
        <f t="shared" si="0"/>
        <v>24479.6</v>
      </c>
      <c r="L23" s="25">
        <f t="shared" si="1"/>
        <v>1238.262413912852</v>
      </c>
      <c r="M23" s="25">
        <f>K23*M26/K26</f>
        <v>23526.985864344188</v>
      </c>
      <c r="N23" s="26"/>
      <c r="P23" s="9">
        <v>1300</v>
      </c>
    </row>
    <row r="24" spans="1:16" s="1" customFormat="1" ht="18" customHeight="1">
      <c r="A24" s="11">
        <v>22</v>
      </c>
      <c r="B24" s="11" t="s">
        <v>69</v>
      </c>
      <c r="C24" s="18" t="s">
        <v>70</v>
      </c>
      <c r="D24" s="11" t="s">
        <v>63</v>
      </c>
      <c r="E24" s="10" t="s">
        <v>71</v>
      </c>
      <c r="F24" s="11" t="s">
        <v>26</v>
      </c>
      <c r="G24" s="12" t="s">
        <v>68</v>
      </c>
      <c r="H24" s="10">
        <v>115</v>
      </c>
      <c r="I24" s="11">
        <v>8</v>
      </c>
      <c r="J24" s="25">
        <v>1189.32</v>
      </c>
      <c r="K24" s="25">
        <f t="shared" si="0"/>
        <v>9514.56</v>
      </c>
      <c r="L24" s="25">
        <f t="shared" si="1"/>
        <v>1143.0380736687623</v>
      </c>
      <c r="M24" s="25">
        <f>K24*M26/K26</f>
        <v>9144.304589350098</v>
      </c>
      <c r="N24" s="26"/>
      <c r="P24" s="9">
        <v>1200</v>
      </c>
    </row>
    <row r="25" spans="1:16" s="1" customFormat="1" ht="18" customHeight="1">
      <c r="A25" s="11">
        <v>23</v>
      </c>
      <c r="B25" s="11" t="s">
        <v>72</v>
      </c>
      <c r="C25" s="18" t="s">
        <v>70</v>
      </c>
      <c r="D25" s="11" t="s">
        <v>66</v>
      </c>
      <c r="E25" s="10" t="s">
        <v>67</v>
      </c>
      <c r="F25" s="11" t="s">
        <v>26</v>
      </c>
      <c r="G25" s="19" t="s">
        <v>68</v>
      </c>
      <c r="H25" s="10">
        <v>116</v>
      </c>
      <c r="I25" s="11">
        <v>11</v>
      </c>
      <c r="J25" s="25">
        <v>1288.4</v>
      </c>
      <c r="K25" s="25">
        <f t="shared" si="0"/>
        <v>14172.4</v>
      </c>
      <c r="L25" s="25">
        <f t="shared" si="1"/>
        <v>1238.262413912852</v>
      </c>
      <c r="M25" s="25">
        <f>K25*M26/K26</f>
        <v>13620.886553041373</v>
      </c>
      <c r="N25" s="26"/>
      <c r="P25" s="9">
        <v>1300</v>
      </c>
    </row>
    <row r="26" spans="1:14" s="4" customFormat="1" ht="18" customHeight="1">
      <c r="A26" s="11">
        <v>24</v>
      </c>
      <c r="B26" s="20" t="s">
        <v>73</v>
      </c>
      <c r="C26" s="20"/>
      <c r="D26" s="20"/>
      <c r="E26" s="21"/>
      <c r="F26" s="11"/>
      <c r="G26" s="20"/>
      <c r="H26" s="21"/>
      <c r="I26" s="9"/>
      <c r="J26" s="9"/>
      <c r="K26" s="31">
        <f>SUM(K3:K25)</f>
        <v>386709.51</v>
      </c>
      <c r="L26" s="31"/>
      <c r="M26" s="31">
        <f>M29/21*20*40/41</f>
        <v>371660.85946573754</v>
      </c>
      <c r="N26" s="26"/>
    </row>
    <row r="27" spans="1:14" s="4" customFormat="1" ht="18" customHeight="1">
      <c r="A27" s="11">
        <v>25</v>
      </c>
      <c r="B27" s="22" t="s">
        <v>74</v>
      </c>
      <c r="C27" s="23"/>
      <c r="D27" s="24"/>
      <c r="E27" s="21"/>
      <c r="F27" s="11"/>
      <c r="G27" s="20"/>
      <c r="H27" s="21"/>
      <c r="I27" s="9"/>
      <c r="J27" s="9"/>
      <c r="K27" s="31">
        <f>ROUND(K26*2.5%,2)</f>
        <v>9667.74</v>
      </c>
      <c r="L27" s="31"/>
      <c r="M27" s="31">
        <f>M29/21*20/41</f>
        <v>9291.521486643438</v>
      </c>
      <c r="N27" s="26"/>
    </row>
    <row r="28" spans="1:14" s="4" customFormat="1" ht="18" customHeight="1">
      <c r="A28" s="11">
        <v>26</v>
      </c>
      <c r="B28" s="22" t="s">
        <v>75</v>
      </c>
      <c r="C28" s="23"/>
      <c r="D28" s="24"/>
      <c r="E28" s="21"/>
      <c r="F28" s="11"/>
      <c r="G28" s="20"/>
      <c r="H28" s="21"/>
      <c r="I28" s="9"/>
      <c r="J28" s="9"/>
      <c r="K28" s="31">
        <f>ROUND((K26+K27)*5%,2)</f>
        <v>19818.86</v>
      </c>
      <c r="L28" s="31"/>
      <c r="M28" s="31">
        <f>K28</f>
        <v>19818.86</v>
      </c>
      <c r="N28" s="26"/>
    </row>
    <row r="29" spans="1:14" s="4" customFormat="1" ht="18" customHeight="1">
      <c r="A29" s="11">
        <v>27</v>
      </c>
      <c r="B29" s="20" t="s">
        <v>7</v>
      </c>
      <c r="C29" s="20"/>
      <c r="D29" s="20"/>
      <c r="E29" s="21"/>
      <c r="F29" s="11"/>
      <c r="G29" s="20"/>
      <c r="H29" s="21"/>
      <c r="I29" s="9"/>
      <c r="J29" s="9"/>
      <c r="K29" s="32">
        <f>K26+K27+K28</f>
        <v>416196.11</v>
      </c>
      <c r="L29" s="32"/>
      <c r="M29" s="33">
        <v>400000</v>
      </c>
      <c r="N29" s="26"/>
    </row>
    <row r="30" ht="16.5" customHeight="1"/>
  </sheetData>
  <sheetProtection password="84C2" sheet="1" objects="1"/>
  <autoFilter ref="A2:F29"/>
  <mergeCells count="5">
    <mergeCell ref="A1:N1"/>
    <mergeCell ref="B26:D26"/>
    <mergeCell ref="B27:D27"/>
    <mergeCell ref="B28:D28"/>
    <mergeCell ref="B29:D29"/>
  </mergeCells>
  <printOptions/>
  <pageMargins left="0.3145833333333333" right="0.275" top="0.3145833333333333" bottom="0.3541666666666667" header="0.2361111111111111" footer="0.15694444444444444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QT</cp:lastModifiedBy>
  <cp:lastPrinted>2021-08-19T02:36:55Z</cp:lastPrinted>
  <dcterms:created xsi:type="dcterms:W3CDTF">2016-12-02T08:54:00Z</dcterms:created>
  <dcterms:modified xsi:type="dcterms:W3CDTF">2023-02-10T01:12:33Z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079B445B5F404C009278536878FA64B5</vt:lpwstr>
  </property>
</Properties>
</file>